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Algorithm" sheetId="1" r:id="rId1"/>
    <sheet name="Flowchart" sheetId="2" r:id="rId2"/>
  </sheets>
  <definedNames>
    <definedName name="Gniuzdymopobudis.">Algorithm!#REF!</definedName>
    <definedName name="M_diagrama.">Algorithm!#REF!</definedName>
    <definedName name="Momentu_diagrama.">Algorithm!#REF!,Algorithm!#REF!,Algorithm!#REF!,Algorithm!#REF!,Algorithm!#REF!,Algorithm!#REF!,Algorithm!#REF!,Algorithm!#REF!,Algorithm!#REF!,Algorithm!#REF!,Algorithm!#REF!,Algorithm!#REF!</definedName>
    <definedName name="Poretumas.">Algorithm!#REF!</definedName>
    <definedName name="_xlnm.Print_Area" localSheetId="1">Flowchart!$A$1:$O$30</definedName>
    <definedName name="Trukme.">Algorithm!#REF!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7" i="1" l="1"/>
  <c r="H62" i="1"/>
  <c r="H61" i="1"/>
  <c r="H56" i="1"/>
  <c r="H53" i="1"/>
  <c r="H55" i="1" s="1"/>
  <c r="H52" i="1"/>
  <c r="H59" i="1" s="1"/>
  <c r="H54" i="1" l="1"/>
  <c r="H57" i="1"/>
  <c r="H58" i="1"/>
  <c r="H60" i="1" l="1"/>
  <c r="H69" i="1" s="1"/>
  <c r="B85" i="1" s="1"/>
  <c r="H64" i="1"/>
  <c r="H65" i="1" s="1"/>
  <c r="B79" i="1" s="1"/>
  <c r="H63" i="1"/>
  <c r="H70" i="1" l="1"/>
  <c r="B83" i="1"/>
  <c r="H68" i="1"/>
  <c r="B81" i="1"/>
  <c r="H71" i="1"/>
  <c r="H93" i="1" s="1"/>
  <c r="H66" i="1"/>
  <c r="H91" i="1" l="1"/>
  <c r="H67" i="1"/>
</calcChain>
</file>

<file path=xl/sharedStrings.xml><?xml version="1.0" encoding="utf-8"?>
<sst xmlns="http://schemas.openxmlformats.org/spreadsheetml/2006/main" count="174" uniqueCount="75">
  <si>
    <t>◊</t>
  </si>
  <si>
    <t>Input data:</t>
  </si>
  <si>
    <t>Calculations:</t>
  </si>
  <si>
    <t>Results:</t>
  </si>
  <si>
    <t>Concrete class:</t>
  </si>
  <si>
    <t>kNm</t>
  </si>
  <si>
    <t>-</t>
  </si>
  <si>
    <t>Characteristic yield strength of reinforcement, fyk:</t>
  </si>
  <si>
    <t>kPa</t>
  </si>
  <si>
    <t>Characteristic concrete strength, fck:</t>
  </si>
  <si>
    <t>Partial factor of safety for concrete, γc:</t>
  </si>
  <si>
    <t>Partial factor of safety for reinforcement, γs:</t>
  </si>
  <si>
    <r>
      <t xml:space="preserve">Coefficient taking into account of long term effects on the compressive strength and of unfavourable effects resulting from the way the load is applied, </t>
    </r>
    <r>
      <rPr>
        <sz val="12"/>
        <color theme="1"/>
        <rFont val="Calibri"/>
        <family val="2"/>
      </rPr>
      <t>α</t>
    </r>
    <r>
      <rPr>
        <i/>
        <sz val="10.199999999999999"/>
        <color theme="1"/>
        <rFont val="Arial"/>
        <family val="2"/>
        <charset val="186"/>
      </rPr>
      <t>cc:</t>
    </r>
  </si>
  <si>
    <t>m</t>
  </si>
  <si>
    <t>Effective height of cross-section, d:</t>
  </si>
  <si>
    <t>Notes:</t>
  </si>
  <si>
    <t>cm2</t>
  </si>
  <si>
    <t>SHEAR RESISTANCE OF REINFORCED CONCRETE BEAM</t>
  </si>
  <si>
    <t>kN</t>
  </si>
  <si>
    <t>Design shear force at distance d from the face of the support, VEd:</t>
  </si>
  <si>
    <t>Design shear force at the face of the support, VEd.ef:</t>
  </si>
  <si>
    <t>Maxmum design bending moment along the beam axis, MEd,max:</t>
  </si>
  <si>
    <t>Design bending moment at distance d from the face of the support, MEd:</t>
  </si>
  <si>
    <t>Width of the cross-section, bw:</t>
  </si>
  <si>
    <t>Height of the cross-section, hw:</t>
  </si>
  <si>
    <t>Distance from the tensioned face of the cross-section to the center of tension reinforcement, a:</t>
  </si>
  <si>
    <t>The area of tensile reinforcement that extends byon th section being considered by at least a full anchorage length plus one effective height, Asl:</t>
  </si>
  <si>
    <t>Spacing of shear stirrups, s:</t>
  </si>
  <si>
    <t>Design concrete compressive strength, fcd:</t>
  </si>
  <si>
    <t>C30/37</t>
  </si>
  <si>
    <r>
      <t xml:space="preserve">Concrete strength reduction factor, </t>
    </r>
    <r>
      <rPr>
        <sz val="12"/>
        <rFont val="Calibri"/>
        <family val="2"/>
      </rPr>
      <t>ν</t>
    </r>
    <r>
      <rPr>
        <i/>
        <sz val="10.199999999999999"/>
        <rFont val="Arial"/>
        <family val="2"/>
      </rPr>
      <t>1:</t>
    </r>
  </si>
  <si>
    <r>
      <t>Design yield strength of reinforcement, fyd</t>
    </r>
    <r>
      <rPr>
        <i/>
        <sz val="10.199999999999999"/>
        <rFont val="Arial"/>
        <family val="2"/>
      </rPr>
      <t>:</t>
    </r>
  </si>
  <si>
    <t>Scale factor, k:</t>
  </si>
  <si>
    <r>
      <t xml:space="preserve">Ratio of longitudinal reinforcement, </t>
    </r>
    <r>
      <rPr>
        <sz val="12"/>
        <rFont val="Calibri"/>
        <family val="2"/>
      </rPr>
      <t>ρ</t>
    </r>
    <r>
      <rPr>
        <i/>
        <sz val="10.199999999999999"/>
        <rFont val="Arial"/>
        <family val="2"/>
      </rPr>
      <t>l:</t>
    </r>
  </si>
  <si>
    <t>Lever arm of the cross-section, z:</t>
  </si>
  <si>
    <t>Shear resistance without shear reinforcement, VRd.c:</t>
  </si>
  <si>
    <t>ᵒ</t>
  </si>
  <si>
    <r>
      <t xml:space="preserve">The smallest angle of strut inclination, </t>
    </r>
    <r>
      <rPr>
        <sz val="12"/>
        <rFont val="Calibri"/>
        <family val="2"/>
      </rPr>
      <t>θ</t>
    </r>
    <r>
      <rPr>
        <i/>
        <sz val="10.199999999999999"/>
        <rFont val="Arial"/>
        <family val="2"/>
      </rPr>
      <t>min:</t>
    </r>
  </si>
  <si>
    <r>
      <t xml:space="preserve">The largest angle of strut inclination, </t>
    </r>
    <r>
      <rPr>
        <sz val="12"/>
        <rFont val="Calibri"/>
        <family val="2"/>
      </rPr>
      <t>θ</t>
    </r>
    <r>
      <rPr>
        <i/>
        <sz val="10.199999999999999"/>
        <rFont val="Arial"/>
        <family val="2"/>
      </rPr>
      <t>max:</t>
    </r>
  </si>
  <si>
    <r>
      <t xml:space="preserve">The angle of strut inclination, </t>
    </r>
    <r>
      <rPr>
        <sz val="12"/>
        <rFont val="Calibri"/>
        <family val="2"/>
      </rPr>
      <t>θ</t>
    </r>
    <r>
      <rPr>
        <i/>
        <sz val="10.199999999999999"/>
        <rFont val="Arial"/>
        <family val="2"/>
      </rPr>
      <t>:</t>
    </r>
  </si>
  <si>
    <t>The maximum design value of the shear which can be resisted by the concrete strut at 22ᵒ inclination, VRd.max(22):</t>
  </si>
  <si>
    <t>The maximum design value of the shear which can be resisted by the concrete strut at 45ᵒ inclination, VRd.max(45):</t>
  </si>
  <si>
    <t>Required cross-sectional area of one leg of shear stirrup, Asw:</t>
  </si>
  <si>
    <t>Number of legs of shear stirrups along width of beam, n:</t>
  </si>
  <si>
    <t>Shear resistance with shear reinforcement, VRd.s:</t>
  </si>
  <si>
    <t>Recommended mimimum cross-sectional area of one leg of shear stirrup, Asw.min:</t>
  </si>
  <si>
    <t>Maximum longitudinal spacing of shear stirrups, s.l.max:</t>
  </si>
  <si>
    <t>Maximum transverse spacing of stirrup legs, s.t.max:</t>
  </si>
  <si>
    <r>
      <t xml:space="preserve">Additional longitudinal tensile force in the tension reinforcement, </t>
    </r>
    <r>
      <rPr>
        <sz val="12"/>
        <rFont val="Calibri"/>
        <family val="2"/>
      </rPr>
      <t>Δ</t>
    </r>
    <r>
      <rPr>
        <i/>
        <sz val="10.199999999999999"/>
        <rFont val="Arial"/>
        <family val="2"/>
      </rPr>
      <t>Ftd:</t>
    </r>
  </si>
  <si>
    <t>Required cross-sectional area of one leg of shear stirrup:</t>
  </si>
  <si>
    <t>Additional longitudinal tensile force in the tension reinforcement, ΔFtd:</t>
  </si>
  <si>
    <t>Section cracked in bending?</t>
  </si>
  <si>
    <t>YES</t>
  </si>
  <si>
    <r>
      <t>Calculation V</t>
    </r>
    <r>
      <rPr>
        <b/>
        <vertAlign val="subscript"/>
        <sz val="11"/>
        <color theme="1"/>
        <rFont val="Calibri"/>
        <family val="2"/>
        <charset val="186"/>
        <scheme val="minor"/>
      </rPr>
      <t>Rdc</t>
    </r>
    <r>
      <rPr>
        <b/>
        <sz val="11"/>
        <color theme="1"/>
        <rFont val="Calibri"/>
        <family val="2"/>
        <charset val="186"/>
        <scheme val="minor"/>
      </rPr>
      <t xml:space="preserve"> acc. to 6.2.2(1) f. (6.2a) and (6.2b)</t>
    </r>
  </si>
  <si>
    <r>
      <t>V</t>
    </r>
    <r>
      <rPr>
        <b/>
        <vertAlign val="subscript"/>
        <sz val="11"/>
        <color theme="1"/>
        <rFont val="Calibri"/>
        <family val="2"/>
        <charset val="186"/>
        <scheme val="minor"/>
      </rPr>
      <t>ed</t>
    </r>
    <r>
      <rPr>
        <b/>
        <sz val="11"/>
        <color theme="1"/>
        <rFont val="Calibri"/>
        <family val="2"/>
        <charset val="186"/>
        <scheme val="minor"/>
      </rPr>
      <t xml:space="preserve"> ≤ V</t>
    </r>
    <r>
      <rPr>
        <b/>
        <vertAlign val="subscript"/>
        <sz val="11"/>
        <color theme="1"/>
        <rFont val="Calibri"/>
        <family val="2"/>
        <charset val="186"/>
        <scheme val="minor"/>
      </rPr>
      <t>Rdc</t>
    </r>
  </si>
  <si>
    <t>Shear reinforcement is required</t>
  </si>
  <si>
    <t>Shear reinforcement is not required</t>
  </si>
  <si>
    <r>
      <t>Calculation of V</t>
    </r>
    <r>
      <rPr>
        <b/>
        <vertAlign val="subscript"/>
        <sz val="11"/>
        <color theme="1"/>
        <rFont val="Calibri"/>
        <family val="2"/>
        <charset val="186"/>
        <scheme val="minor"/>
      </rPr>
      <t>Rd.max(22)</t>
    </r>
    <r>
      <rPr>
        <b/>
        <sz val="11"/>
        <color theme="1"/>
        <rFont val="Calibri"/>
        <family val="2"/>
        <charset val="186"/>
        <scheme val="minor"/>
      </rPr>
      <t xml:space="preserve"> acc. to 6.2.3(1) f. (6.9)</t>
    </r>
  </si>
  <si>
    <r>
      <t>V</t>
    </r>
    <r>
      <rPr>
        <b/>
        <vertAlign val="subscript"/>
        <sz val="11"/>
        <color theme="1"/>
        <rFont val="Calibri"/>
        <family val="2"/>
        <charset val="186"/>
        <scheme val="minor"/>
      </rPr>
      <t>ed.ef</t>
    </r>
    <r>
      <rPr>
        <b/>
        <sz val="11"/>
        <color theme="1"/>
        <rFont val="Calibri"/>
        <family val="2"/>
        <charset val="186"/>
        <scheme val="minor"/>
      </rPr>
      <t xml:space="preserve"> ≤ V</t>
    </r>
    <r>
      <rPr>
        <b/>
        <vertAlign val="subscript"/>
        <sz val="11"/>
        <color theme="1"/>
        <rFont val="Calibri"/>
        <family val="2"/>
        <charset val="186"/>
        <scheme val="minor"/>
      </rPr>
      <t>Rd.max(22)</t>
    </r>
  </si>
  <si>
    <r>
      <t>Calculation of V</t>
    </r>
    <r>
      <rPr>
        <b/>
        <vertAlign val="subscript"/>
        <sz val="11"/>
        <color theme="1"/>
        <rFont val="Calibri"/>
        <family val="2"/>
        <charset val="186"/>
        <scheme val="minor"/>
      </rPr>
      <t>Rd.max(45)</t>
    </r>
    <r>
      <rPr>
        <b/>
        <sz val="11"/>
        <color theme="1"/>
        <rFont val="Calibri"/>
        <family val="2"/>
        <charset val="186"/>
        <scheme val="minor"/>
      </rPr>
      <t xml:space="preserve"> acc. to 6.2.3(1) f. (6.9)</t>
    </r>
  </si>
  <si>
    <r>
      <t xml:space="preserve">Determine angle </t>
    </r>
    <r>
      <rPr>
        <b/>
        <sz val="11"/>
        <color theme="1"/>
        <rFont val="Calibri"/>
        <family val="2"/>
        <charset val="186"/>
      </rPr>
      <t>θ</t>
    </r>
  </si>
  <si>
    <t>FINISH</t>
  </si>
  <si>
    <t>Determine required cross sectional area of stirrups</t>
  </si>
  <si>
    <r>
      <t>V</t>
    </r>
    <r>
      <rPr>
        <b/>
        <vertAlign val="subscript"/>
        <sz val="11"/>
        <color theme="1"/>
        <rFont val="Calibri"/>
        <family val="2"/>
        <charset val="186"/>
        <scheme val="minor"/>
      </rPr>
      <t>ed.ef</t>
    </r>
    <r>
      <rPr>
        <b/>
        <sz val="11"/>
        <color theme="1"/>
        <rFont val="Calibri"/>
        <family val="2"/>
        <charset val="186"/>
        <scheme val="minor"/>
      </rPr>
      <t xml:space="preserve"> ≤ V</t>
    </r>
    <r>
      <rPr>
        <b/>
        <vertAlign val="subscript"/>
        <sz val="11"/>
        <color theme="1"/>
        <rFont val="Calibri"/>
        <family val="2"/>
        <charset val="186"/>
        <scheme val="minor"/>
      </rPr>
      <t>Rd.max(45)</t>
    </r>
  </si>
  <si>
    <t>↓</t>
  </si>
  <si>
    <t>|</t>
  </si>
  <si>
    <t>┌</t>
  </si>
  <si>
    <t>┐</t>
  </si>
  <si>
    <t>────</t>
  </si>
  <si>
    <t>NO</t>
  </si>
  <si>
    <t>Choose spacing of the stirrups s</t>
  </si>
  <si>
    <t>STOP</t>
  </si>
  <si>
    <t>Calculate additional longitudinal tensile force in the tension steel acc. to 6.2.3(7) f. (6.18)</t>
  </si>
  <si>
    <t>└</t>
  </si>
  <si>
    <t>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</si>
</sst>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i/>
      <sz val="12"/>
      <color theme="1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sz val="12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6"/>
      <color theme="1"/>
      <name val="Calibri"/>
      <family val="2"/>
      <charset val="186"/>
      <scheme val="minor"/>
    </font>
    <font>
      <sz val="6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6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i/>
      <sz val="14"/>
      <color theme="1"/>
      <name val="Arial"/>
      <family val="2"/>
      <charset val="186"/>
    </font>
    <font>
      <b/>
      <sz val="11"/>
      <color rgb="FFFA7D00"/>
      <name val="Calibri"/>
      <family val="2"/>
      <charset val="186"/>
      <scheme val="minor"/>
    </font>
    <font>
      <sz val="12"/>
      <color rgb="FF3F3F76"/>
      <name val="Arial"/>
      <family val="2"/>
    </font>
    <font>
      <b/>
      <sz val="12"/>
      <color rgb="FFFA7D00"/>
      <name val="Arial"/>
      <family val="2"/>
    </font>
    <font>
      <i/>
      <sz val="12"/>
      <name val="Arial"/>
      <family val="2"/>
    </font>
    <font>
      <b/>
      <i/>
      <sz val="12"/>
      <color theme="1"/>
      <name val="Arial"/>
      <family val="2"/>
      <charset val="186"/>
    </font>
    <font>
      <b/>
      <sz val="12"/>
      <color rgb="FF3F3F3F"/>
      <name val="Arial"/>
      <family val="2"/>
      <charset val="186"/>
    </font>
    <font>
      <sz val="12"/>
      <color theme="1"/>
      <name val="Calibri"/>
      <family val="2"/>
    </font>
    <font>
      <i/>
      <sz val="10.199999999999999"/>
      <color theme="1"/>
      <name val="Arial"/>
      <family val="2"/>
      <charset val="186"/>
    </font>
    <font>
      <b/>
      <sz val="11"/>
      <name val="Calibri"/>
      <family val="2"/>
      <scheme val="minor"/>
    </font>
    <font>
      <sz val="12"/>
      <name val="Calibri"/>
      <family val="2"/>
    </font>
    <font>
      <i/>
      <sz val="10.199999999999999"/>
      <name val="Arial"/>
      <family val="2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vertAlign val="subscript"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2" borderId="11" applyNumberFormat="0" applyAlignment="0" applyProtection="0"/>
    <xf numFmtId="0" fontId="14" fillId="3" borderId="12" applyNumberFormat="0" applyAlignment="0" applyProtection="0"/>
    <xf numFmtId="0" fontId="16" fillId="3" borderId="11" applyNumberFormat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1" fontId="0" fillId="0" borderId="0" xfId="0" applyNumberForma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3" fillId="0" borderId="6" xfId="0" applyFont="1" applyBorder="1" applyAlignment="1" applyProtection="1">
      <alignment horizontal="center"/>
      <protection locked="0" hidden="1"/>
    </xf>
    <xf numFmtId="0" fontId="17" fillId="2" borderId="11" xfId="1" applyFont="1" applyAlignment="1" applyProtection="1">
      <alignment horizontal="center" vertical="center" wrapText="1"/>
      <protection locked="0"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164" fontId="21" fillId="3" borderId="12" xfId="2" applyNumberFormat="1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1" fontId="18" fillId="3" borderId="11" xfId="3" applyNumberFormat="1" applyFont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2" fontId="18" fillId="3" borderId="11" xfId="3" applyNumberFormat="1" applyFont="1" applyAlignment="1" applyProtection="1">
      <alignment horizontal="center" vertical="center" wrapText="1"/>
      <protection hidden="1"/>
    </xf>
    <xf numFmtId="164" fontId="18" fillId="3" borderId="11" xfId="3" applyNumberFormat="1" applyFont="1" applyAlignment="1" applyProtection="1">
      <alignment horizontal="center" vertical="center"/>
      <protection hidden="1"/>
    </xf>
    <xf numFmtId="0" fontId="27" fillId="0" borderId="0" xfId="0" applyFont="1" applyAlignment="1">
      <alignment horizontal="center" vertical="center"/>
    </xf>
    <xf numFmtId="165" fontId="18" fillId="3" borderId="11" xfId="3" applyNumberFormat="1" applyFont="1" applyAlignment="1" applyProtection="1">
      <alignment horizontal="center" vertical="center"/>
      <protection hidden="1"/>
    </xf>
    <xf numFmtId="1" fontId="21" fillId="3" borderId="12" xfId="2" applyNumberFormat="1" applyFont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left" vertical="center" wrapText="1"/>
      <protection hidden="1"/>
    </xf>
    <xf numFmtId="0" fontId="19" fillId="0" borderId="0" xfId="0" applyFont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/>
      <protection locked="0"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/>
      <protection locked="0"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0" fillId="0" borderId="0" xfId="0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">
    <cellStyle name="Calculation" xfId="3" builtinId="22"/>
    <cellStyle name="Input" xfId="1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56031</xdr:colOff>
      <xdr:row>0</xdr:row>
      <xdr:rowOff>56017</xdr:rowOff>
    </xdr:from>
    <xdr:to>
      <xdr:col>1</xdr:col>
      <xdr:colOff>812732</xdr:colOff>
      <xdr:row>0</xdr:row>
      <xdr:rowOff>1334017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1" y="56017"/>
          <a:ext cx="1003230" cy="127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268940</xdr:colOff>
      <xdr:row>5</xdr:row>
      <xdr:rowOff>56029</xdr:rowOff>
    </xdr:from>
    <xdr:to>
      <xdr:col>7</xdr:col>
      <xdr:colOff>104475</xdr:colOff>
      <xdr:row>18</xdr:row>
      <xdr:rowOff>160482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19C46FE6-CC4F-4129-9CB4-7A091B0BA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0411" y="2207558"/>
          <a:ext cx="2390476" cy="25809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47625</xdr:colOff>
      <xdr:row>22</xdr:row>
      <xdr:rowOff>157162</xdr:rowOff>
    </xdr:from>
    <xdr:ext cx="914400" cy="264560"/>
    <xdr:sp macro="" textlink="">
      <xdr:nvSpPr>
        <xdr:cNvPr id="2" name="TextBox 1"/>
        <xdr:cNvSpPr txBox="1"/>
      </xdr:nvSpPr>
      <xdr:spPr>
        <a:xfrm>
          <a:off x="8591550" y="358616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lt-L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tabSelected="1" view="pageBreakPreview" zoomScale="85" zoomScaleNormal="85" zoomScaleSheetLayoutView="85" workbookViewId="0">
      <selection activeCell="C1" sqref="C1:J1"/>
    </sheetView>
  </sheetViews>
  <sheetFormatPr defaultRowHeight="15" outlineLevelRow="2" x14ac:dyDescent="0.25"/>
  <cols>
    <col min="1" max="1" width="3.7109375" customWidth="1"/>
    <col min="2" max="7" width="12.7109375" customWidth="1"/>
    <col min="8" max="8" width="15.7109375" customWidth="1"/>
    <col min="9" max="9" width="12.7109375" customWidth="1"/>
    <col min="10" max="10" width="20.7109375" customWidth="1"/>
  </cols>
  <sheetData>
    <row r="1" spans="1:10" ht="110.1" customHeight="1" x14ac:dyDescent="0.25">
      <c r="A1" s="75"/>
      <c r="B1" s="76"/>
      <c r="C1" s="77" t="s">
        <v>17</v>
      </c>
      <c r="D1" s="78"/>
      <c r="E1" s="78"/>
      <c r="F1" s="78"/>
      <c r="G1" s="78"/>
      <c r="H1" s="78"/>
      <c r="I1" s="78"/>
      <c r="J1" s="78"/>
    </row>
    <row r="2" spans="1:10" ht="1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ht="15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1"/>
    </row>
    <row r="4" spans="1:10" ht="15" customHeight="1" outlineLevel="2" x14ac:dyDescent="0.25">
      <c r="A4" s="82"/>
      <c r="B4" s="80"/>
      <c r="C4" s="80"/>
      <c r="D4" s="80"/>
      <c r="E4" s="80"/>
      <c r="F4" s="80"/>
      <c r="G4" s="80"/>
      <c r="H4" s="80"/>
      <c r="I4" s="80"/>
      <c r="J4" s="81"/>
    </row>
    <row r="5" spans="1:10" ht="15" customHeight="1" outlineLevel="2" x14ac:dyDescent="0.25">
      <c r="A5" s="82"/>
      <c r="B5" s="80"/>
      <c r="C5" s="80"/>
      <c r="D5" s="80"/>
      <c r="E5" s="80"/>
      <c r="F5" s="80"/>
      <c r="G5" s="80"/>
      <c r="H5" s="80"/>
      <c r="I5" s="80"/>
      <c r="J5" s="81"/>
    </row>
    <row r="6" spans="1:10" ht="15" customHeight="1" outlineLevel="2" x14ac:dyDescent="0.25">
      <c r="A6" s="82"/>
      <c r="B6" s="80"/>
      <c r="C6" s="80"/>
      <c r="D6" s="80"/>
      <c r="E6" s="80"/>
      <c r="F6" s="80"/>
      <c r="G6" s="80"/>
      <c r="H6" s="80"/>
      <c r="I6" s="80"/>
      <c r="J6" s="81"/>
    </row>
    <row r="7" spans="1:10" ht="15" customHeight="1" outlineLevel="2" x14ac:dyDescent="0.25">
      <c r="A7" s="82"/>
      <c r="B7" s="80"/>
      <c r="C7" s="80"/>
      <c r="D7" s="80"/>
      <c r="E7" s="80"/>
      <c r="F7" s="80"/>
      <c r="G7" s="80"/>
      <c r="H7" s="80"/>
      <c r="I7" s="80"/>
      <c r="J7" s="81"/>
    </row>
    <row r="8" spans="1:10" ht="15" customHeight="1" outlineLevel="2" x14ac:dyDescent="0.25">
      <c r="A8" s="82"/>
      <c r="B8" s="80"/>
      <c r="C8" s="80"/>
      <c r="D8" s="80"/>
      <c r="E8" s="80"/>
      <c r="F8" s="80"/>
      <c r="G8" s="80"/>
      <c r="H8" s="80"/>
      <c r="I8" s="80"/>
      <c r="J8" s="81"/>
    </row>
    <row r="9" spans="1:10" ht="15" customHeight="1" outlineLevel="2" x14ac:dyDescent="0.25">
      <c r="A9" s="82"/>
      <c r="B9" s="80"/>
      <c r="C9" s="80"/>
      <c r="D9" s="80"/>
      <c r="E9" s="80"/>
      <c r="F9" s="80"/>
      <c r="G9" s="80"/>
      <c r="H9" s="80"/>
      <c r="I9" s="80"/>
      <c r="J9" s="81"/>
    </row>
    <row r="10" spans="1:10" ht="15" customHeight="1" outlineLevel="2" x14ac:dyDescent="0.25">
      <c r="A10" s="82"/>
      <c r="B10" s="80"/>
      <c r="C10" s="80"/>
      <c r="D10" s="80"/>
      <c r="E10" s="80"/>
      <c r="F10" s="80"/>
      <c r="G10" s="80"/>
      <c r="H10" s="80"/>
      <c r="I10" s="80"/>
      <c r="J10" s="81"/>
    </row>
    <row r="11" spans="1:10" ht="15" customHeight="1" outlineLevel="2" x14ac:dyDescent="0.25">
      <c r="A11" s="82"/>
      <c r="B11" s="80"/>
      <c r="C11" s="80"/>
      <c r="D11" s="80"/>
      <c r="E11" s="80"/>
      <c r="F11" s="80"/>
      <c r="G11" s="80"/>
      <c r="H11" s="80"/>
      <c r="I11" s="80"/>
      <c r="J11" s="81"/>
    </row>
    <row r="12" spans="1:10" ht="15" customHeight="1" outlineLevel="2" x14ac:dyDescent="0.25">
      <c r="A12" s="82"/>
      <c r="B12" s="80"/>
      <c r="C12" s="80"/>
      <c r="D12" s="80"/>
      <c r="E12" s="80"/>
      <c r="F12" s="80"/>
      <c r="G12" s="80"/>
      <c r="H12" s="80"/>
      <c r="I12" s="80"/>
      <c r="J12" s="81"/>
    </row>
    <row r="13" spans="1:10" ht="15" customHeight="1" outlineLevel="2" x14ac:dyDescent="0.25">
      <c r="A13" s="82"/>
      <c r="B13" s="80"/>
      <c r="C13" s="80"/>
      <c r="D13" s="80"/>
      <c r="E13" s="80"/>
      <c r="F13" s="80"/>
      <c r="G13" s="80"/>
      <c r="H13" s="80"/>
      <c r="I13" s="80"/>
      <c r="J13" s="81"/>
    </row>
    <row r="14" spans="1:10" ht="15" customHeight="1" outlineLevel="2" x14ac:dyDescent="0.25">
      <c r="A14" s="82"/>
      <c r="B14" s="80"/>
      <c r="C14" s="80"/>
      <c r="D14" s="80"/>
      <c r="E14" s="80"/>
      <c r="F14" s="80"/>
      <c r="G14" s="80"/>
      <c r="H14" s="80"/>
      <c r="I14" s="80"/>
      <c r="J14" s="81"/>
    </row>
    <row r="15" spans="1:10" ht="15" customHeight="1" outlineLevel="2" x14ac:dyDescent="0.25">
      <c r="A15" s="82"/>
      <c r="B15" s="80"/>
      <c r="C15" s="80"/>
      <c r="D15" s="80"/>
      <c r="E15" s="80"/>
      <c r="F15" s="80"/>
      <c r="G15" s="80"/>
      <c r="H15" s="80"/>
      <c r="I15" s="80"/>
      <c r="J15" s="81"/>
    </row>
    <row r="16" spans="1:10" ht="15" customHeight="1" outlineLevel="2" x14ac:dyDescent="0.25">
      <c r="A16" s="82"/>
      <c r="B16" s="80"/>
      <c r="C16" s="80"/>
      <c r="D16" s="80"/>
      <c r="E16" s="80"/>
      <c r="F16" s="80"/>
      <c r="G16" s="80"/>
      <c r="H16" s="80"/>
      <c r="I16" s="80"/>
      <c r="J16" s="81"/>
    </row>
    <row r="17" spans="1:12" ht="15" customHeight="1" outlineLevel="2" x14ac:dyDescent="0.25">
      <c r="A17" s="82"/>
      <c r="B17" s="80"/>
      <c r="C17" s="80"/>
      <c r="D17" s="80"/>
      <c r="E17" s="80"/>
      <c r="F17" s="80"/>
      <c r="G17" s="80"/>
      <c r="H17" s="80"/>
      <c r="I17" s="80"/>
      <c r="J17" s="81"/>
    </row>
    <row r="18" spans="1:12" ht="15" customHeight="1" outlineLevel="2" x14ac:dyDescent="0.25">
      <c r="A18" s="82"/>
      <c r="B18" s="80"/>
      <c r="C18" s="80"/>
      <c r="D18" s="80"/>
      <c r="E18" s="80"/>
      <c r="F18" s="80"/>
      <c r="G18" s="80"/>
      <c r="H18" s="80"/>
      <c r="I18" s="80"/>
      <c r="J18" s="81"/>
    </row>
    <row r="19" spans="1:12" ht="15" customHeight="1" outlineLevel="2" x14ac:dyDescent="0.25">
      <c r="A19" s="82"/>
      <c r="B19" s="80"/>
      <c r="C19" s="80"/>
      <c r="D19" s="80"/>
      <c r="E19" s="80"/>
      <c r="F19" s="80"/>
      <c r="G19" s="80"/>
      <c r="H19" s="80"/>
      <c r="I19" s="80"/>
      <c r="J19" s="81"/>
      <c r="L19" s="10"/>
    </row>
    <row r="20" spans="1:12" ht="15" customHeight="1" outlineLevel="2" x14ac:dyDescent="0.25">
      <c r="A20" s="82"/>
      <c r="B20" s="80"/>
      <c r="C20" s="80"/>
      <c r="D20" s="80"/>
      <c r="E20" s="80"/>
      <c r="F20" s="80"/>
      <c r="G20" s="80"/>
      <c r="H20" s="80"/>
      <c r="I20" s="80"/>
      <c r="J20" s="81"/>
      <c r="L20" s="10"/>
    </row>
    <row r="21" spans="1:12" ht="15" customHeight="1" outlineLevel="2" x14ac:dyDescent="0.25">
      <c r="A21" s="82"/>
      <c r="B21" s="80"/>
      <c r="C21" s="80"/>
      <c r="D21" s="80"/>
      <c r="E21" s="80"/>
      <c r="F21" s="80"/>
      <c r="G21" s="80"/>
      <c r="H21" s="80"/>
      <c r="I21" s="80"/>
      <c r="J21" s="81"/>
      <c r="L21" s="9"/>
    </row>
    <row r="22" spans="1:12" ht="15" customHeight="1" outlineLevel="2" x14ac:dyDescent="0.25">
      <c r="A22" s="82"/>
      <c r="B22" s="80"/>
      <c r="C22" s="80"/>
      <c r="D22" s="80"/>
      <c r="E22" s="80"/>
      <c r="F22" s="80"/>
      <c r="G22" s="80"/>
      <c r="H22" s="80"/>
      <c r="I22" s="80"/>
      <c r="J22" s="81"/>
      <c r="L22" s="9"/>
    </row>
    <row r="23" spans="1:12" ht="15" customHeight="1" x14ac:dyDescent="0.25">
      <c r="A23" s="82"/>
      <c r="B23" s="80"/>
      <c r="C23" s="80"/>
      <c r="D23" s="80"/>
      <c r="E23" s="80"/>
      <c r="F23" s="80"/>
      <c r="G23" s="80"/>
      <c r="H23" s="80"/>
      <c r="I23" s="80"/>
      <c r="J23" s="81"/>
      <c r="L23" s="9"/>
    </row>
    <row r="24" spans="1:12" ht="15" customHeight="1" x14ac:dyDescent="0.25">
      <c r="A24" s="13" t="s">
        <v>0</v>
      </c>
      <c r="B24" s="62" t="s">
        <v>1</v>
      </c>
      <c r="C24" s="62"/>
      <c r="D24" s="62"/>
      <c r="E24" s="62"/>
      <c r="F24" s="62"/>
      <c r="G24" s="62"/>
      <c r="H24" s="62"/>
      <c r="I24" s="62"/>
      <c r="J24" s="63"/>
      <c r="L24" s="9"/>
    </row>
    <row r="25" spans="1:12" ht="15" customHeight="1" x14ac:dyDescent="0.25">
      <c r="A25" s="56"/>
      <c r="B25" s="57"/>
      <c r="C25" s="57"/>
      <c r="D25" s="57"/>
      <c r="E25" s="57"/>
      <c r="F25" s="57"/>
      <c r="G25" s="57"/>
      <c r="H25" s="57"/>
      <c r="I25" s="57"/>
      <c r="J25" s="58"/>
      <c r="L25" s="9"/>
    </row>
    <row r="26" spans="1:12" ht="15" customHeight="1" x14ac:dyDescent="0.25">
      <c r="A26" s="36"/>
      <c r="B26" s="41" t="s">
        <v>51</v>
      </c>
      <c r="C26" s="41"/>
      <c r="D26" s="41"/>
      <c r="E26" s="41"/>
      <c r="F26" s="41"/>
      <c r="G26" s="41"/>
      <c r="H26" s="12" t="s">
        <v>52</v>
      </c>
      <c r="I26" s="14" t="s">
        <v>6</v>
      </c>
      <c r="J26" s="37"/>
      <c r="L26" s="9"/>
    </row>
    <row r="27" spans="1:12" ht="15" customHeight="1" x14ac:dyDescent="0.25">
      <c r="A27" s="38"/>
      <c r="B27" s="39"/>
      <c r="C27" s="39"/>
      <c r="D27" s="39"/>
      <c r="E27" s="39"/>
      <c r="F27" s="39"/>
      <c r="G27" s="39"/>
      <c r="H27" s="39"/>
      <c r="I27" s="39"/>
      <c r="J27" s="40"/>
      <c r="L27" s="9"/>
    </row>
    <row r="28" spans="1:12" ht="15" customHeight="1" x14ac:dyDescent="0.25">
      <c r="A28" s="11"/>
      <c r="B28" s="41" t="s">
        <v>19</v>
      </c>
      <c r="C28" s="41"/>
      <c r="D28" s="41"/>
      <c r="E28" s="41"/>
      <c r="F28" s="41"/>
      <c r="G28" s="41"/>
      <c r="H28" s="12">
        <v>640</v>
      </c>
      <c r="I28" s="14" t="s">
        <v>18</v>
      </c>
      <c r="J28" s="27"/>
      <c r="L28" s="9"/>
    </row>
    <row r="29" spans="1:12" ht="15" customHeight="1" x14ac:dyDescent="0.25">
      <c r="A29" s="11"/>
      <c r="B29" s="41" t="s">
        <v>20</v>
      </c>
      <c r="C29" s="41"/>
      <c r="D29" s="41"/>
      <c r="E29" s="41"/>
      <c r="F29" s="41"/>
      <c r="G29" s="41"/>
      <c r="H29" s="12">
        <v>770</v>
      </c>
      <c r="I29" s="14" t="s">
        <v>18</v>
      </c>
      <c r="J29" s="27"/>
      <c r="L29" s="9"/>
    </row>
    <row r="30" spans="1:12" ht="15" customHeight="1" x14ac:dyDescent="0.25">
      <c r="A30" s="11"/>
      <c r="B30" s="41" t="s">
        <v>21</v>
      </c>
      <c r="C30" s="41"/>
      <c r="D30" s="41"/>
      <c r="E30" s="41"/>
      <c r="F30" s="41"/>
      <c r="G30" s="41"/>
      <c r="H30" s="12">
        <v>1600</v>
      </c>
      <c r="I30" s="14" t="s">
        <v>5</v>
      </c>
      <c r="J30" s="27"/>
      <c r="L30" s="9"/>
    </row>
    <row r="31" spans="1:12" ht="35.1" customHeight="1" x14ac:dyDescent="0.25">
      <c r="A31" s="11"/>
      <c r="B31" s="55" t="s">
        <v>22</v>
      </c>
      <c r="C31" s="55"/>
      <c r="D31" s="55"/>
      <c r="E31" s="55"/>
      <c r="F31" s="55"/>
      <c r="G31" s="55"/>
      <c r="H31" s="12">
        <v>200</v>
      </c>
      <c r="I31" s="14" t="s">
        <v>5</v>
      </c>
      <c r="J31" s="27"/>
      <c r="L31" s="9"/>
    </row>
    <row r="32" spans="1:12" ht="15" customHeight="1" x14ac:dyDescent="0.25">
      <c r="A32" s="38"/>
      <c r="B32" s="39"/>
      <c r="C32" s="39"/>
      <c r="D32" s="39"/>
      <c r="E32" s="39"/>
      <c r="F32" s="39"/>
      <c r="G32" s="39"/>
      <c r="H32" s="39"/>
      <c r="I32" s="39"/>
      <c r="J32" s="40"/>
      <c r="L32" s="9"/>
    </row>
    <row r="33" spans="1:12" ht="15" customHeight="1" x14ac:dyDescent="0.25">
      <c r="A33" s="11"/>
      <c r="B33" s="41" t="s">
        <v>23</v>
      </c>
      <c r="C33" s="41"/>
      <c r="D33" s="41"/>
      <c r="E33" s="41"/>
      <c r="F33" s="41"/>
      <c r="G33" s="41"/>
      <c r="H33" s="12">
        <v>0.35</v>
      </c>
      <c r="I33" s="14" t="s">
        <v>13</v>
      </c>
      <c r="J33" s="27"/>
      <c r="L33" s="9"/>
    </row>
    <row r="34" spans="1:12" ht="15" customHeight="1" x14ac:dyDescent="0.25">
      <c r="A34" s="11"/>
      <c r="B34" s="41" t="s">
        <v>24</v>
      </c>
      <c r="C34" s="41"/>
      <c r="D34" s="41"/>
      <c r="E34" s="41"/>
      <c r="F34" s="41"/>
      <c r="G34" s="41"/>
      <c r="H34" s="12">
        <v>0.7</v>
      </c>
      <c r="I34" s="14" t="s">
        <v>13</v>
      </c>
      <c r="J34" s="27"/>
      <c r="L34" s="9"/>
    </row>
    <row r="35" spans="1:12" ht="35.1" customHeight="1" x14ac:dyDescent="0.25">
      <c r="A35" s="11"/>
      <c r="B35" s="55" t="s">
        <v>25</v>
      </c>
      <c r="C35" s="55"/>
      <c r="D35" s="55"/>
      <c r="E35" s="55"/>
      <c r="F35" s="55"/>
      <c r="G35" s="55"/>
      <c r="H35" s="12">
        <v>0.05</v>
      </c>
      <c r="I35" s="14" t="s">
        <v>13</v>
      </c>
      <c r="J35" s="27"/>
      <c r="L35" s="9"/>
    </row>
    <row r="36" spans="1:12" ht="15" customHeight="1" x14ac:dyDescent="0.25">
      <c r="A36" s="38"/>
      <c r="B36" s="39"/>
      <c r="C36" s="39"/>
      <c r="D36" s="39"/>
      <c r="E36" s="39"/>
      <c r="F36" s="39"/>
      <c r="G36" s="39"/>
      <c r="H36" s="39"/>
      <c r="I36" s="39"/>
      <c r="J36" s="40"/>
      <c r="L36" s="9"/>
    </row>
    <row r="37" spans="1:12" ht="15" customHeight="1" x14ac:dyDescent="0.25">
      <c r="A37" s="11"/>
      <c r="B37" s="41" t="s">
        <v>4</v>
      </c>
      <c r="C37" s="41"/>
      <c r="D37" s="41"/>
      <c r="E37" s="41"/>
      <c r="F37" s="41"/>
      <c r="G37" s="41"/>
      <c r="H37" s="12" t="s">
        <v>29</v>
      </c>
      <c r="I37" s="14" t="s">
        <v>6</v>
      </c>
      <c r="J37" s="15"/>
      <c r="L37" s="9"/>
    </row>
    <row r="38" spans="1:12" ht="15" customHeight="1" x14ac:dyDescent="0.25">
      <c r="A38" s="11"/>
      <c r="B38" s="41" t="s">
        <v>7</v>
      </c>
      <c r="C38" s="41"/>
      <c r="D38" s="41"/>
      <c r="E38" s="41"/>
      <c r="F38" s="41"/>
      <c r="G38" s="41"/>
      <c r="H38" s="12">
        <v>500000</v>
      </c>
      <c r="I38" s="14" t="s">
        <v>8</v>
      </c>
      <c r="J38" s="15"/>
      <c r="L38" s="9"/>
    </row>
    <row r="39" spans="1:12" ht="15" customHeight="1" x14ac:dyDescent="0.25">
      <c r="A39" s="11"/>
      <c r="B39" s="41" t="s">
        <v>10</v>
      </c>
      <c r="C39" s="41"/>
      <c r="D39" s="41"/>
      <c r="E39" s="41"/>
      <c r="F39" s="41"/>
      <c r="G39" s="41"/>
      <c r="H39" s="12">
        <v>1.5</v>
      </c>
      <c r="I39" s="14" t="s">
        <v>6</v>
      </c>
      <c r="J39" s="15"/>
      <c r="L39" s="9"/>
    </row>
    <row r="40" spans="1:12" ht="15" customHeight="1" x14ac:dyDescent="0.25">
      <c r="A40" s="11"/>
      <c r="B40" s="41" t="s">
        <v>11</v>
      </c>
      <c r="C40" s="41"/>
      <c r="D40" s="41"/>
      <c r="E40" s="41"/>
      <c r="F40" s="41"/>
      <c r="G40" s="41"/>
      <c r="H40" s="12">
        <v>1.1499999999999999</v>
      </c>
      <c r="I40" s="14" t="s">
        <v>6</v>
      </c>
      <c r="J40" s="15"/>
      <c r="L40" s="9"/>
    </row>
    <row r="41" spans="1:12" ht="54.95" customHeight="1" x14ac:dyDescent="0.25">
      <c r="A41" s="11"/>
      <c r="B41" s="55" t="s">
        <v>12</v>
      </c>
      <c r="C41" s="55"/>
      <c r="D41" s="55"/>
      <c r="E41" s="55"/>
      <c r="F41" s="55"/>
      <c r="G41" s="55"/>
      <c r="H41" s="12">
        <v>1</v>
      </c>
      <c r="I41" s="14" t="s">
        <v>6</v>
      </c>
      <c r="J41" s="15"/>
      <c r="L41" s="9"/>
    </row>
    <row r="42" spans="1:12" ht="15" customHeight="1" x14ac:dyDescent="0.25">
      <c r="A42" s="56"/>
      <c r="B42" s="57"/>
      <c r="C42" s="57"/>
      <c r="D42" s="57"/>
      <c r="E42" s="57"/>
      <c r="F42" s="57"/>
      <c r="G42" s="57"/>
      <c r="H42" s="57"/>
      <c r="I42" s="57"/>
      <c r="J42" s="58"/>
      <c r="L42" s="9"/>
    </row>
    <row r="43" spans="1:12" ht="45" customHeight="1" x14ac:dyDescent="0.25">
      <c r="A43" s="11"/>
      <c r="B43" s="55" t="s">
        <v>26</v>
      </c>
      <c r="C43" s="55"/>
      <c r="D43" s="55"/>
      <c r="E43" s="55"/>
      <c r="F43" s="55"/>
      <c r="G43" s="55"/>
      <c r="H43" s="12">
        <v>4.0199999999999996</v>
      </c>
      <c r="I43" s="14" t="s">
        <v>16</v>
      </c>
      <c r="J43" s="27"/>
      <c r="L43" s="9"/>
    </row>
    <row r="44" spans="1:12" ht="15" customHeight="1" x14ac:dyDescent="0.25">
      <c r="A44" s="38"/>
      <c r="B44" s="39"/>
      <c r="C44" s="39"/>
      <c r="D44" s="39"/>
      <c r="E44" s="39"/>
      <c r="F44" s="39"/>
      <c r="G44" s="39"/>
      <c r="H44" s="39"/>
      <c r="I44" s="39"/>
      <c r="J44" s="40"/>
      <c r="L44" s="9"/>
    </row>
    <row r="45" spans="1:12" ht="15" customHeight="1" x14ac:dyDescent="0.25">
      <c r="A45" s="11"/>
      <c r="B45" s="55" t="s">
        <v>27</v>
      </c>
      <c r="C45" s="55"/>
      <c r="D45" s="55"/>
      <c r="E45" s="55"/>
      <c r="F45" s="55"/>
      <c r="G45" s="55"/>
      <c r="H45" s="12">
        <v>0.17499999999999999</v>
      </c>
      <c r="I45" s="14" t="s">
        <v>13</v>
      </c>
      <c r="J45" s="15"/>
      <c r="L45" s="9"/>
    </row>
    <row r="46" spans="1:12" ht="15" customHeight="1" x14ac:dyDescent="0.25">
      <c r="A46" s="11"/>
      <c r="B46" s="55" t="s">
        <v>43</v>
      </c>
      <c r="C46" s="55"/>
      <c r="D46" s="55"/>
      <c r="E46" s="55"/>
      <c r="F46" s="55"/>
      <c r="G46" s="55"/>
      <c r="H46" s="12">
        <v>2</v>
      </c>
      <c r="I46" s="14" t="s">
        <v>6</v>
      </c>
      <c r="J46" s="27"/>
      <c r="L46" s="9"/>
    </row>
    <row r="47" spans="1:12" ht="15" customHeight="1" x14ac:dyDescent="0.25">
      <c r="A47" s="71"/>
      <c r="B47" s="72"/>
      <c r="C47" s="72"/>
      <c r="D47" s="72"/>
      <c r="E47" s="72"/>
      <c r="F47" s="72"/>
      <c r="G47" s="72"/>
      <c r="H47" s="72"/>
      <c r="I47" s="72"/>
      <c r="J47" s="73"/>
    </row>
    <row r="48" spans="1:12" ht="15" customHeight="1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</row>
    <row r="49" spans="1:22" s="5" customFormat="1" ht="15" hidden="1" customHeight="1" outlineLevel="1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70"/>
    </row>
    <row r="50" spans="1:22" s="5" customFormat="1" ht="15" hidden="1" customHeight="1" outlineLevel="1" x14ac:dyDescent="0.25">
      <c r="A50" s="13" t="s">
        <v>0</v>
      </c>
      <c r="B50" s="62" t="s">
        <v>2</v>
      </c>
      <c r="C50" s="62"/>
      <c r="D50" s="62"/>
      <c r="E50" s="62"/>
      <c r="F50" s="62"/>
      <c r="G50" s="62"/>
      <c r="H50" s="62"/>
      <c r="I50" s="62"/>
      <c r="J50" s="63"/>
      <c r="L50" s="8"/>
      <c r="M50"/>
      <c r="N50"/>
      <c r="O50"/>
      <c r="P50"/>
      <c r="Q50"/>
      <c r="R50"/>
      <c r="S50"/>
      <c r="T50"/>
      <c r="U50"/>
      <c r="V50"/>
    </row>
    <row r="51" spans="1:22" s="5" customFormat="1" ht="15" hidden="1" customHeight="1" outlineLevel="1" x14ac:dyDescent="0.25">
      <c r="A51" s="65"/>
      <c r="B51" s="66"/>
      <c r="C51" s="66"/>
      <c r="D51" s="66"/>
      <c r="E51" s="66"/>
      <c r="F51" s="66"/>
      <c r="G51" s="66"/>
      <c r="H51" s="66"/>
      <c r="I51" s="66"/>
      <c r="J51" s="67"/>
      <c r="L51" s="9"/>
      <c r="M51"/>
      <c r="N51"/>
      <c r="O51"/>
      <c r="P51"/>
      <c r="Q51"/>
      <c r="R51"/>
      <c r="S51"/>
      <c r="T51"/>
      <c r="U51"/>
      <c r="V51"/>
    </row>
    <row r="52" spans="1:22" s="5" customFormat="1" ht="15" hidden="1" customHeight="1" outlineLevel="1" x14ac:dyDescent="0.25">
      <c r="A52" s="28"/>
      <c r="B52" s="48" t="s">
        <v>14</v>
      </c>
      <c r="C52" s="48"/>
      <c r="D52" s="48"/>
      <c r="E52" s="48"/>
      <c r="F52" s="48"/>
      <c r="G52" s="48"/>
      <c r="H52" s="30">
        <f>IF(H26="YES",H34-H35,"-")</f>
        <v>0.64999999999999991</v>
      </c>
      <c r="I52" s="23" t="s">
        <v>13</v>
      </c>
      <c r="J52" s="24"/>
      <c r="L52" s="9"/>
      <c r="M52"/>
      <c r="N52"/>
      <c r="O52"/>
      <c r="P52"/>
      <c r="Q52"/>
      <c r="R52"/>
      <c r="S52"/>
      <c r="T52"/>
      <c r="U52"/>
      <c r="V52"/>
    </row>
    <row r="53" spans="1:22" s="5" customFormat="1" ht="15" hidden="1" customHeight="1" outlineLevel="1" x14ac:dyDescent="0.25">
      <c r="A53" s="13"/>
      <c r="B53" s="48" t="s">
        <v>9</v>
      </c>
      <c r="C53" s="48"/>
      <c r="D53" s="48"/>
      <c r="E53" s="48"/>
      <c r="F53" s="48"/>
      <c r="G53" s="48"/>
      <c r="H53" s="22">
        <f>IF(H26="YES",IF(H37="C12/15",12000,
IF(H37="C16/20",16000,
IF(H37="C20/25",20000,
IF(H37="C25/30",25000,
IF(H37="C30/37",30000,
IF(H37="C35/45",35000,
IF(H37="C40/50",40000,
IF(H37="C45/55",45000,
IF(H37="C50/60",50000,0))))))))),"-")</f>
        <v>30000</v>
      </c>
      <c r="I53" s="23" t="s">
        <v>8</v>
      </c>
      <c r="J53" s="24"/>
      <c r="L53" s="9"/>
      <c r="M53"/>
      <c r="N53"/>
      <c r="O53"/>
      <c r="P53"/>
      <c r="Q53"/>
      <c r="R53"/>
      <c r="S53"/>
      <c r="T53"/>
      <c r="U53"/>
      <c r="V53"/>
    </row>
    <row r="54" spans="1:22" s="5" customFormat="1" ht="15" hidden="1" customHeight="1" outlineLevel="1" x14ac:dyDescent="0.25">
      <c r="A54" s="21"/>
      <c r="B54" s="48" t="s">
        <v>28</v>
      </c>
      <c r="C54" s="48"/>
      <c r="D54" s="48"/>
      <c r="E54" s="48"/>
      <c r="F54" s="48"/>
      <c r="G54" s="48"/>
      <c r="H54" s="22">
        <f>IF(H26="YES",H53/H39*H41,"-")</f>
        <v>20000</v>
      </c>
      <c r="I54" s="23" t="s">
        <v>8</v>
      </c>
      <c r="J54" s="24"/>
      <c r="L54" s="9"/>
      <c r="M54"/>
      <c r="N54"/>
      <c r="O54"/>
      <c r="P54"/>
      <c r="Q54"/>
      <c r="R54"/>
      <c r="S54"/>
      <c r="T54"/>
      <c r="U54"/>
      <c r="V54"/>
    </row>
    <row r="55" spans="1:22" s="5" customFormat="1" ht="15" hidden="1" customHeight="1" outlineLevel="1" x14ac:dyDescent="0.25">
      <c r="A55" s="28"/>
      <c r="B55" s="48" t="s">
        <v>30</v>
      </c>
      <c r="C55" s="48"/>
      <c r="D55" s="48"/>
      <c r="E55" s="48"/>
      <c r="F55" s="48"/>
      <c r="G55" s="48"/>
      <c r="H55" s="31">
        <f>IF(H26="YES",0.6*(1-H53/(1000*250)),"-")</f>
        <v>0.52800000000000002</v>
      </c>
      <c r="I55" s="23" t="s">
        <v>6</v>
      </c>
      <c r="J55" s="24"/>
      <c r="L55" s="9"/>
      <c r="M55"/>
      <c r="N55"/>
      <c r="O55"/>
      <c r="P55"/>
      <c r="Q55"/>
      <c r="R55"/>
      <c r="S55"/>
      <c r="T55"/>
      <c r="U55"/>
      <c r="V55"/>
    </row>
    <row r="56" spans="1:22" s="5" customFormat="1" ht="15" hidden="1" customHeight="1" outlineLevel="1" x14ac:dyDescent="0.25">
      <c r="A56" s="28"/>
      <c r="B56" s="48" t="s">
        <v>31</v>
      </c>
      <c r="C56" s="48"/>
      <c r="D56" s="48"/>
      <c r="E56" s="48"/>
      <c r="F56" s="48"/>
      <c r="G56" s="48"/>
      <c r="H56" s="22">
        <f>IF(H26="YES",H38/H40,"-")</f>
        <v>434782.60869565222</v>
      </c>
      <c r="I56" s="23" t="s">
        <v>8</v>
      </c>
      <c r="J56" s="24"/>
      <c r="L56" s="9"/>
      <c r="M56"/>
      <c r="N56"/>
      <c r="O56"/>
      <c r="P56"/>
      <c r="Q56"/>
      <c r="R56"/>
      <c r="S56"/>
      <c r="T56"/>
      <c r="U56"/>
      <c r="V56"/>
    </row>
    <row r="57" spans="1:22" s="5" customFormat="1" ht="15" hidden="1" customHeight="1" outlineLevel="1" x14ac:dyDescent="0.25">
      <c r="A57" s="28"/>
      <c r="B57" s="48" t="s">
        <v>32</v>
      </c>
      <c r="C57" s="48"/>
      <c r="D57" s="48"/>
      <c r="E57" s="48"/>
      <c r="F57" s="48"/>
      <c r="G57" s="48"/>
      <c r="H57" s="31">
        <f>IF(H26="YES",MIN(1+SQRT(200/(H52*1000)),2),"-")</f>
        <v>1.5547001962252291</v>
      </c>
      <c r="I57" s="23" t="s">
        <v>6</v>
      </c>
      <c r="J57" s="24"/>
      <c r="L57" s="9"/>
      <c r="M57"/>
      <c r="N57"/>
      <c r="O57"/>
      <c r="P57"/>
      <c r="Q57"/>
      <c r="R57"/>
      <c r="S57"/>
      <c r="T57"/>
      <c r="U57"/>
      <c r="V57"/>
    </row>
    <row r="58" spans="1:22" s="5" customFormat="1" ht="15" hidden="1" customHeight="1" outlineLevel="1" x14ac:dyDescent="0.25">
      <c r="A58" s="28"/>
      <c r="B58" s="48" t="s">
        <v>33</v>
      </c>
      <c r="C58" s="48"/>
      <c r="D58" s="48"/>
      <c r="E58" s="48"/>
      <c r="F58" s="48"/>
      <c r="G58" s="48"/>
      <c r="H58" s="31">
        <f>IF(H26="YES",MIN(H43/(10000*H33*H52),0.02),"-")</f>
        <v>1.7670329670329671E-3</v>
      </c>
      <c r="I58" s="23" t="s">
        <v>6</v>
      </c>
      <c r="J58" s="24"/>
      <c r="L58" s="9"/>
      <c r="M58"/>
      <c r="N58"/>
      <c r="O58"/>
      <c r="P58"/>
      <c r="Q58"/>
      <c r="R58"/>
      <c r="S58"/>
      <c r="T58"/>
      <c r="U58"/>
      <c r="V58"/>
    </row>
    <row r="59" spans="1:22" s="5" customFormat="1" ht="15" hidden="1" customHeight="1" outlineLevel="1" x14ac:dyDescent="0.25">
      <c r="A59" s="28"/>
      <c r="B59" s="48" t="s">
        <v>34</v>
      </c>
      <c r="C59" s="48"/>
      <c r="D59" s="48"/>
      <c r="E59" s="48"/>
      <c r="F59" s="48"/>
      <c r="G59" s="48"/>
      <c r="H59" s="31">
        <f>IF(H26="YES",0.9*H52,"-")</f>
        <v>0.58499999999999996</v>
      </c>
      <c r="I59" s="23" t="s">
        <v>13</v>
      </c>
      <c r="J59" s="24"/>
      <c r="L59" s="9"/>
      <c r="M59"/>
      <c r="N59"/>
      <c r="O59"/>
      <c r="P59"/>
      <c r="Q59"/>
      <c r="R59"/>
      <c r="S59"/>
      <c r="T59"/>
      <c r="U59"/>
      <c r="V59"/>
    </row>
    <row r="60" spans="1:22" s="5" customFormat="1" ht="15" hidden="1" customHeight="1" outlineLevel="1" x14ac:dyDescent="0.25">
      <c r="A60" s="28"/>
      <c r="B60" s="48" t="s">
        <v>35</v>
      </c>
      <c r="C60" s="48"/>
      <c r="D60" s="48"/>
      <c r="E60" s="48"/>
      <c r="F60" s="48"/>
      <c r="G60" s="48"/>
      <c r="H60" s="22">
        <f>IF(H26="YES",MAX(0.12*H57*(100*H58*H53/1000)^(1/3)*H33*H52,0.035*H57^(3/2)*(H53/1000)^(1/2)*H33*H52)*1000,"-")</f>
        <v>84.543466834341089</v>
      </c>
      <c r="I60" s="23" t="s">
        <v>18</v>
      </c>
      <c r="J60" s="24"/>
      <c r="L60" s="9"/>
      <c r="M60"/>
      <c r="N60"/>
      <c r="O60"/>
      <c r="P60"/>
      <c r="Q60"/>
      <c r="R60"/>
      <c r="S60"/>
      <c r="T60"/>
      <c r="U60"/>
      <c r="V60"/>
    </row>
    <row r="61" spans="1:22" s="5" customFormat="1" ht="15" hidden="1" customHeight="1" outlineLevel="1" x14ac:dyDescent="0.25">
      <c r="A61" s="28"/>
      <c r="B61" s="48" t="s">
        <v>37</v>
      </c>
      <c r="C61" s="48"/>
      <c r="D61" s="48"/>
      <c r="E61" s="48"/>
      <c r="F61" s="48"/>
      <c r="G61" s="48"/>
      <c r="H61" s="22">
        <f>IF(H26="YES",22,"-")</f>
        <v>22</v>
      </c>
      <c r="I61" s="32" t="s">
        <v>36</v>
      </c>
      <c r="J61" s="24"/>
      <c r="L61" s="9"/>
      <c r="M61"/>
      <c r="N61"/>
      <c r="O61"/>
      <c r="P61"/>
      <c r="Q61"/>
      <c r="R61"/>
      <c r="S61"/>
      <c r="T61"/>
      <c r="U61"/>
      <c r="V61"/>
    </row>
    <row r="62" spans="1:22" s="5" customFormat="1" ht="15" hidden="1" customHeight="1" outlineLevel="1" x14ac:dyDescent="0.25">
      <c r="A62" s="28"/>
      <c r="B62" s="48" t="s">
        <v>38</v>
      </c>
      <c r="C62" s="48"/>
      <c r="D62" s="48"/>
      <c r="E62" s="48"/>
      <c r="F62" s="48"/>
      <c r="G62" s="48"/>
      <c r="H62" s="22">
        <f>IF(H26="YES",45,"-")</f>
        <v>45</v>
      </c>
      <c r="I62" s="32" t="s">
        <v>36</v>
      </c>
      <c r="J62" s="24"/>
      <c r="L62" s="9"/>
      <c r="M62"/>
      <c r="N62"/>
      <c r="O62"/>
      <c r="P62"/>
      <c r="Q62"/>
      <c r="R62"/>
      <c r="S62"/>
      <c r="T62"/>
      <c r="U62"/>
      <c r="V62"/>
    </row>
    <row r="63" spans="1:22" s="5" customFormat="1" ht="35.1" hidden="1" customHeight="1" outlineLevel="1" x14ac:dyDescent="0.25">
      <c r="A63" s="28"/>
      <c r="B63" s="48" t="s">
        <v>40</v>
      </c>
      <c r="C63" s="48"/>
      <c r="D63" s="48"/>
      <c r="E63" s="48"/>
      <c r="F63" s="48"/>
      <c r="G63" s="48"/>
      <c r="H63" s="22">
        <f>IF(H26="YES",H54*H33*H59*COS(RADIANS(H61))*SIN(RADIANS(H61))*H55,"-")</f>
        <v>750.98127113581268</v>
      </c>
      <c r="I63" s="23" t="s">
        <v>18</v>
      </c>
      <c r="J63" s="24"/>
      <c r="L63" s="9"/>
      <c r="M63"/>
      <c r="N63"/>
      <c r="O63"/>
      <c r="P63"/>
      <c r="Q63"/>
      <c r="R63"/>
      <c r="S63"/>
      <c r="T63"/>
      <c r="U63"/>
      <c r="V63"/>
    </row>
    <row r="64" spans="1:22" s="5" customFormat="1" ht="35.1" hidden="1" customHeight="1" outlineLevel="1" x14ac:dyDescent="0.25">
      <c r="A64" s="28"/>
      <c r="B64" s="48" t="s">
        <v>41</v>
      </c>
      <c r="C64" s="48"/>
      <c r="D64" s="48"/>
      <c r="E64" s="48"/>
      <c r="F64" s="48"/>
      <c r="G64" s="48"/>
      <c r="H64" s="22">
        <f>IF(H26="YES",H54*H33*H59*COS(RADIANS(H62))*SIN(RADIANS(H62))*H55,"-")</f>
        <v>1081.08</v>
      </c>
      <c r="I64" s="23" t="s">
        <v>18</v>
      </c>
      <c r="J64" s="24"/>
      <c r="L64" s="9"/>
      <c r="M64"/>
      <c r="N64"/>
      <c r="O64"/>
      <c r="P64"/>
      <c r="Q64"/>
      <c r="R64"/>
      <c r="S64"/>
      <c r="T64"/>
      <c r="U64"/>
      <c r="V64"/>
    </row>
    <row r="65" spans="1:22" s="5" customFormat="1" ht="15" hidden="1" customHeight="1" outlineLevel="1" x14ac:dyDescent="0.25">
      <c r="A65" s="28"/>
      <c r="B65" s="48" t="s">
        <v>39</v>
      </c>
      <c r="C65" s="48"/>
      <c r="D65" s="48"/>
      <c r="E65" s="48"/>
      <c r="F65" s="48"/>
      <c r="G65" s="48"/>
      <c r="H65" s="33">
        <f>IF(H26="YES",MAX(0.5*DEGREES(ASIN(H29/(H64))),22),"-")</f>
        <v>22.709167885591889</v>
      </c>
      <c r="I65" s="32" t="s">
        <v>36</v>
      </c>
      <c r="J65" s="24"/>
      <c r="L65" s="9"/>
      <c r="M65"/>
      <c r="N65"/>
      <c r="O65"/>
      <c r="P65"/>
      <c r="Q65"/>
      <c r="R65"/>
      <c r="S65"/>
      <c r="T65"/>
      <c r="U65"/>
      <c r="V65"/>
    </row>
    <row r="66" spans="1:22" s="5" customFormat="1" ht="15" hidden="1" customHeight="1" outlineLevel="1" x14ac:dyDescent="0.25">
      <c r="A66" s="28"/>
      <c r="B66" s="48" t="s">
        <v>42</v>
      </c>
      <c r="C66" s="48"/>
      <c r="D66" s="48"/>
      <c r="E66" s="48"/>
      <c r="F66" s="48"/>
      <c r="G66" s="48"/>
      <c r="H66" s="31">
        <f>IF(H26="YES",IF(H28&gt;H60,H28*H45/(H59*COS(RADIANS(H65))/SIN(RADIANS(H65))*H56)*10000/H46,"-"),"-")</f>
        <v>0.92140896157615482</v>
      </c>
      <c r="I66" s="23" t="s">
        <v>16</v>
      </c>
      <c r="J66" s="24"/>
      <c r="L66" s="9"/>
      <c r="M66"/>
      <c r="N66"/>
      <c r="O66"/>
      <c r="P66"/>
      <c r="Q66"/>
      <c r="R66"/>
      <c r="S66"/>
      <c r="T66"/>
      <c r="U66"/>
      <c r="V66"/>
    </row>
    <row r="67" spans="1:22" s="5" customFormat="1" ht="15" hidden="1" customHeight="1" outlineLevel="1" x14ac:dyDescent="0.25">
      <c r="A67" s="28"/>
      <c r="B67" s="48" t="s">
        <v>44</v>
      </c>
      <c r="C67" s="48"/>
      <c r="D67" s="48"/>
      <c r="E67" s="48"/>
      <c r="F67" s="48"/>
      <c r="G67" s="48"/>
      <c r="H67" s="22">
        <f>IF(H26="YES",IF(H28&gt;H60,(H66*H46/10000)/H45*H59*COS(RADIANS(H65))/SIN(RADIANS(H65))*H56,"-"),"-")</f>
        <v>640.00000000000011</v>
      </c>
      <c r="I67" s="23" t="s">
        <v>18</v>
      </c>
      <c r="J67" s="24"/>
      <c r="L67" s="9"/>
      <c r="M67"/>
      <c r="N67"/>
      <c r="O67"/>
      <c r="P67"/>
      <c r="Q67"/>
      <c r="R67"/>
      <c r="S67"/>
      <c r="T67"/>
      <c r="U67"/>
      <c r="V67"/>
    </row>
    <row r="68" spans="1:22" s="5" customFormat="1" ht="35.1" hidden="1" customHeight="1" outlineLevel="1" x14ac:dyDescent="0.25">
      <c r="A68" s="28"/>
      <c r="B68" s="48" t="s">
        <v>45</v>
      </c>
      <c r="C68" s="48"/>
      <c r="D68" s="48"/>
      <c r="E68" s="48"/>
      <c r="F68" s="48"/>
      <c r="G68" s="48"/>
      <c r="H68" s="31">
        <f>IF(H26="YES",IF(H28&gt;H60,0.08*SQRT(H53)/H38*H45*H33*10000/H46,"-"),"-")</f>
        <v>8.4870489570874966E-3</v>
      </c>
      <c r="I68" s="23" t="s">
        <v>16</v>
      </c>
      <c r="J68" s="24"/>
      <c r="L68" s="9"/>
      <c r="M68"/>
      <c r="N68"/>
      <c r="O68"/>
      <c r="P68"/>
      <c r="Q68"/>
      <c r="R68"/>
      <c r="S68"/>
      <c r="T68"/>
      <c r="U68"/>
      <c r="V68"/>
    </row>
    <row r="69" spans="1:22" s="5" customFormat="1" ht="15" hidden="1" customHeight="1" outlineLevel="1" x14ac:dyDescent="0.25">
      <c r="A69" s="28"/>
      <c r="B69" s="48" t="s">
        <v>46</v>
      </c>
      <c r="C69" s="48"/>
      <c r="D69" s="48"/>
      <c r="E69" s="48"/>
      <c r="F69" s="48"/>
      <c r="G69" s="48"/>
      <c r="H69" s="31">
        <f>IF(H26="YES",IF(H28&gt;H60,0.75*H52,"-"),"-")</f>
        <v>0.48749999999999993</v>
      </c>
      <c r="I69" s="23" t="s">
        <v>13</v>
      </c>
      <c r="J69" s="24"/>
      <c r="L69" s="9"/>
      <c r="M69"/>
      <c r="N69"/>
      <c r="O69"/>
      <c r="P69"/>
      <c r="Q69"/>
      <c r="R69"/>
      <c r="S69"/>
      <c r="T69"/>
      <c r="U69"/>
      <c r="V69"/>
    </row>
    <row r="70" spans="1:22" s="5" customFormat="1" ht="15" hidden="1" customHeight="1" outlineLevel="1" x14ac:dyDescent="0.25">
      <c r="A70" s="28"/>
      <c r="B70" s="48" t="s">
        <v>47</v>
      </c>
      <c r="C70" s="48"/>
      <c r="D70" s="48"/>
      <c r="E70" s="48"/>
      <c r="F70" s="48"/>
      <c r="G70" s="48"/>
      <c r="H70" s="31">
        <f>IF(H26="YES",IF(H28&gt;H60,MIN(0.75*H52,0.6),"-"),"-")</f>
        <v>0.48749999999999993</v>
      </c>
      <c r="I70" s="23" t="s">
        <v>13</v>
      </c>
      <c r="J70" s="24"/>
      <c r="L70" s="9"/>
      <c r="M70"/>
      <c r="N70"/>
      <c r="O70"/>
      <c r="P70"/>
      <c r="Q70"/>
      <c r="R70"/>
      <c r="S70"/>
      <c r="T70"/>
      <c r="U70"/>
      <c r="V70"/>
    </row>
    <row r="71" spans="1:22" s="5" customFormat="1" ht="15" hidden="1" customHeight="1" outlineLevel="1" x14ac:dyDescent="0.25">
      <c r="A71" s="28"/>
      <c r="B71" s="48" t="s">
        <v>48</v>
      </c>
      <c r="C71" s="48"/>
      <c r="D71" s="48"/>
      <c r="E71" s="48"/>
      <c r="F71" s="48"/>
      <c r="G71" s="48"/>
      <c r="H71" s="22">
        <f>IF(H26="YES",IF(H28&gt;H60,MIN(0.5*H28*COS(RADIANS(H65))/SIN(RADIANS(H65)),(H30-H31)/H59),MIN(H28*H52/H59,(H30-H31)/H59)),"-")</f>
        <v>764.64093353489432</v>
      </c>
      <c r="I71" s="23" t="s">
        <v>18</v>
      </c>
      <c r="J71" s="24"/>
      <c r="L71" s="9"/>
      <c r="M71"/>
      <c r="N71"/>
      <c r="O71"/>
      <c r="P71"/>
      <c r="Q71"/>
      <c r="R71"/>
      <c r="S71"/>
      <c r="T71"/>
      <c r="U71"/>
      <c r="V71"/>
    </row>
    <row r="72" spans="1:22" s="5" customFormat="1" ht="15" hidden="1" customHeight="1" outlineLevel="1" x14ac:dyDescent="0.25">
      <c r="A72" s="25"/>
      <c r="B72" s="74"/>
      <c r="C72" s="74"/>
      <c r="D72" s="74"/>
      <c r="E72" s="74"/>
      <c r="F72" s="74"/>
      <c r="G72" s="74"/>
      <c r="H72" s="74"/>
      <c r="I72" s="74"/>
      <c r="J72" s="26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2" s="5" customFormat="1" ht="15" customHeight="1" collapsed="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</row>
    <row r="74" spans="1:22" s="5" customFormat="1" ht="15" customHeight="1" x14ac:dyDescent="0.25">
      <c r="A74" s="49"/>
      <c r="B74" s="50"/>
      <c r="C74" s="50"/>
      <c r="D74" s="50"/>
      <c r="E74" s="50"/>
      <c r="F74" s="50"/>
      <c r="G74" s="50"/>
      <c r="H74" s="50"/>
      <c r="I74" s="50"/>
      <c r="J74" s="51"/>
    </row>
    <row r="75" spans="1:22" s="5" customFormat="1" ht="15" customHeight="1" x14ac:dyDescent="0.25">
      <c r="A75" s="13" t="s">
        <v>0</v>
      </c>
      <c r="B75" s="52" t="s">
        <v>15</v>
      </c>
      <c r="C75" s="52"/>
      <c r="D75" s="52"/>
      <c r="E75" s="52"/>
      <c r="F75" s="52"/>
      <c r="G75" s="52"/>
      <c r="H75" s="52"/>
      <c r="I75" s="52"/>
      <c r="J75" s="53"/>
    </row>
    <row r="76" spans="1:22" s="5" customFormat="1" ht="15" customHeight="1" x14ac:dyDescent="0.25">
      <c r="A76" s="44"/>
      <c r="B76" s="45"/>
      <c r="C76" s="45"/>
      <c r="D76" s="45"/>
      <c r="E76" s="45"/>
      <c r="F76" s="45"/>
      <c r="G76" s="45"/>
      <c r="H76" s="45"/>
      <c r="I76" s="45"/>
      <c r="J76" s="46"/>
    </row>
    <row r="77" spans="1:22" s="5" customFormat="1" ht="15" customHeight="1" x14ac:dyDescent="0.25">
      <c r="A77" s="35"/>
      <c r="B77" s="43" t="str">
        <f>IF(H26="YES"," ","This spreadsheet can't be used.")</f>
        <v xml:space="preserve"> </v>
      </c>
      <c r="C77" s="43"/>
      <c r="D77" s="43"/>
      <c r="E77" s="43"/>
      <c r="F77" s="43"/>
      <c r="G77" s="43"/>
      <c r="H77" s="43"/>
      <c r="I77" s="43"/>
      <c r="J77" s="43"/>
    </row>
    <row r="78" spans="1:22" s="5" customFormat="1" ht="15" customHeight="1" x14ac:dyDescent="0.25">
      <c r="A78" s="42"/>
      <c r="B78" s="42"/>
      <c r="C78" s="42"/>
      <c r="D78" s="42"/>
      <c r="E78" s="42"/>
      <c r="F78" s="42"/>
      <c r="G78" s="42"/>
      <c r="H78" s="42"/>
      <c r="I78" s="42"/>
      <c r="J78" s="42"/>
    </row>
    <row r="79" spans="1:22" s="5" customFormat="1" ht="15" customHeight="1" x14ac:dyDescent="0.25">
      <c r="A79" s="29"/>
      <c r="B79" s="43" t="str">
        <f>IF(H26="YES",IF(H65&gt;45,"Concrete strut failure. Please increase the concrete class or the dimensions of the beam cross-section"," ")," ")</f>
        <v xml:space="preserve"> </v>
      </c>
      <c r="C79" s="43"/>
      <c r="D79" s="43"/>
      <c r="E79" s="43"/>
      <c r="F79" s="43"/>
      <c r="G79" s="43"/>
      <c r="H79" s="43"/>
      <c r="I79" s="43"/>
      <c r="J79" s="43"/>
    </row>
    <row r="80" spans="1:22" s="5" customFormat="1" ht="15" customHeight="1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</row>
    <row r="81" spans="1:13" s="5" customFormat="1" ht="15" customHeight="1" x14ac:dyDescent="0.25">
      <c r="A81" s="16"/>
      <c r="B81" s="43" t="str">
        <f>IF(H26="YES",IF(H28&lt;=H60,"Shear reinforcement is not required","Shear reinforcement is required")," ")</f>
        <v>Shear reinforcement is required</v>
      </c>
      <c r="C81" s="43"/>
      <c r="D81" s="43"/>
      <c r="E81" s="43"/>
      <c r="F81" s="43"/>
      <c r="G81" s="43"/>
      <c r="H81" s="43"/>
      <c r="I81" s="43"/>
      <c r="J81" s="43"/>
    </row>
    <row r="82" spans="1:13" s="5" customFormat="1" ht="15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</row>
    <row r="83" spans="1:13" s="5" customFormat="1" ht="15" customHeight="1" x14ac:dyDescent="0.25">
      <c r="A83" s="16"/>
      <c r="B83" s="43" t="str">
        <f>IF(H26="YES",IF(AND(H34&lt;0.2,H28&gt;H60),"The height of the cross-section is too low for proper installation of shear reinforcement"," ")," ")</f>
        <v xml:space="preserve"> </v>
      </c>
      <c r="C83" s="43"/>
      <c r="D83" s="43"/>
      <c r="E83" s="43"/>
      <c r="F83" s="43"/>
      <c r="G83" s="43"/>
      <c r="H83" s="43"/>
      <c r="I83" s="43"/>
      <c r="J83" s="43"/>
    </row>
    <row r="84" spans="1:13" s="5" customFormat="1" ht="1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</row>
    <row r="85" spans="1:13" s="5" customFormat="1" ht="15" customHeight="1" x14ac:dyDescent="0.25">
      <c r="A85" s="29"/>
      <c r="B85" s="43" t="str">
        <f>IF(H26="YES",IF(AND(H45&gt;H69,H28&gt;H60),"The spacing of shear stirrups is too large"," ")," ")</f>
        <v xml:space="preserve"> </v>
      </c>
      <c r="C85" s="43"/>
      <c r="D85" s="43"/>
      <c r="E85" s="43"/>
      <c r="F85" s="43"/>
      <c r="G85" s="43"/>
      <c r="H85" s="43"/>
      <c r="I85" s="43"/>
      <c r="J85" s="43"/>
    </row>
    <row r="86" spans="1:13" s="5" customFormat="1" ht="15" customHeight="1" x14ac:dyDescent="0.25">
      <c r="A86" s="42"/>
      <c r="B86" s="42"/>
      <c r="C86" s="42"/>
      <c r="D86" s="42"/>
      <c r="E86" s="42"/>
      <c r="F86" s="42"/>
      <c r="G86" s="42"/>
      <c r="H86" s="42"/>
      <c r="I86" s="42"/>
      <c r="J86" s="42"/>
    </row>
    <row r="87" spans="1:13" s="5" customFormat="1" ht="15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</row>
    <row r="88" spans="1:13" ht="15" customHeight="1" x14ac:dyDescent="0.25">
      <c r="A88" s="49"/>
      <c r="B88" s="50"/>
      <c r="C88" s="50"/>
      <c r="D88" s="50"/>
      <c r="E88" s="50"/>
      <c r="F88" s="50"/>
      <c r="G88" s="50"/>
      <c r="H88" s="50"/>
      <c r="I88" s="50"/>
      <c r="J88" s="51"/>
      <c r="M88" s="6"/>
    </row>
    <row r="89" spans="1:13" ht="15" customHeight="1" x14ac:dyDescent="0.25">
      <c r="A89" s="13" t="s">
        <v>0</v>
      </c>
      <c r="B89" s="52" t="s">
        <v>3</v>
      </c>
      <c r="C89" s="52"/>
      <c r="D89" s="52"/>
      <c r="E89" s="52"/>
      <c r="F89" s="52"/>
      <c r="G89" s="52"/>
      <c r="H89" s="52"/>
      <c r="I89" s="52"/>
      <c r="J89" s="53"/>
    </row>
    <row r="90" spans="1:13" ht="15" customHeight="1" x14ac:dyDescent="0.25">
      <c r="A90" s="44"/>
      <c r="B90" s="45"/>
      <c r="C90" s="45"/>
      <c r="D90" s="45"/>
      <c r="E90" s="45"/>
      <c r="F90" s="45"/>
      <c r="G90" s="45"/>
      <c r="H90" s="45"/>
      <c r="I90" s="45"/>
      <c r="J90" s="46"/>
    </row>
    <row r="91" spans="1:13" ht="15" customHeight="1" x14ac:dyDescent="0.25">
      <c r="A91" s="17"/>
      <c r="B91" s="54" t="s">
        <v>49</v>
      </c>
      <c r="C91" s="54"/>
      <c r="D91" s="54"/>
      <c r="E91" s="54"/>
      <c r="F91" s="54"/>
      <c r="G91" s="54"/>
      <c r="H91" s="18">
        <f>IF(H26="YES",IF(H28&gt;H60,MAX(H66,H68),0),"-")</f>
        <v>0.92140896157615482</v>
      </c>
      <c r="I91" s="19" t="s">
        <v>16</v>
      </c>
      <c r="J91" s="20"/>
    </row>
    <row r="92" spans="1:13" ht="15" customHeight="1" x14ac:dyDescent="0.25">
      <c r="A92" s="44"/>
      <c r="B92" s="45"/>
      <c r="C92" s="45"/>
      <c r="D92" s="45"/>
      <c r="E92" s="45"/>
      <c r="F92" s="45"/>
      <c r="G92" s="45"/>
      <c r="H92" s="45"/>
      <c r="I92" s="45"/>
      <c r="J92" s="46"/>
    </row>
    <row r="93" spans="1:13" ht="35.1" customHeight="1" x14ac:dyDescent="0.25">
      <c r="A93" s="17"/>
      <c r="B93" s="47" t="s">
        <v>50</v>
      </c>
      <c r="C93" s="47"/>
      <c r="D93" s="47"/>
      <c r="E93" s="47"/>
      <c r="F93" s="47"/>
      <c r="G93" s="47"/>
      <c r="H93" s="34">
        <f>H71</f>
        <v>764.64093353489432</v>
      </c>
      <c r="I93" s="19" t="s">
        <v>16</v>
      </c>
      <c r="J93" s="20"/>
    </row>
    <row r="94" spans="1:13" ht="15" customHeight="1" x14ac:dyDescent="0.25">
      <c r="A94" s="59"/>
      <c r="B94" s="60"/>
      <c r="C94" s="60"/>
      <c r="D94" s="60"/>
      <c r="E94" s="60"/>
      <c r="F94" s="60"/>
      <c r="G94" s="60"/>
      <c r="H94" s="60"/>
      <c r="I94" s="60"/>
      <c r="J94" s="61"/>
    </row>
    <row r="98" spans="1:10" x14ac:dyDescent="0.25">
      <c r="I98" s="4"/>
      <c r="J98" s="4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</row>
    <row r="115" spans="8:8" x14ac:dyDescent="0.25">
      <c r="H115" s="1"/>
    </row>
    <row r="118" spans="8:8" x14ac:dyDescent="0.25">
      <c r="H118" s="1"/>
    </row>
    <row r="120" spans="8:8" x14ac:dyDescent="0.25">
      <c r="H120" s="1"/>
    </row>
    <row r="121" spans="8:8" x14ac:dyDescent="0.25">
      <c r="H121" s="1"/>
    </row>
    <row r="123" spans="8:8" x14ac:dyDescent="0.25">
      <c r="H123" s="1"/>
    </row>
  </sheetData>
  <sheetProtection password="AAE8" sheet="1" objects="1" scenarios="1"/>
  <mergeCells count="78">
    <mergeCell ref="A86:J86"/>
    <mergeCell ref="B54:G54"/>
    <mergeCell ref="B53:G53"/>
    <mergeCell ref="B39:G39"/>
    <mergeCell ref="B40:G40"/>
    <mergeCell ref="B58:G58"/>
    <mergeCell ref="B59:G59"/>
    <mergeCell ref="B55:G55"/>
    <mergeCell ref="B56:G56"/>
    <mergeCell ref="B57:G57"/>
    <mergeCell ref="B45:G45"/>
    <mergeCell ref="B46:G46"/>
    <mergeCell ref="B60:G60"/>
    <mergeCell ref="B61:G61"/>
    <mergeCell ref="B62:G62"/>
    <mergeCell ref="A1:B1"/>
    <mergeCell ref="C1:J1"/>
    <mergeCell ref="A3:J3"/>
    <mergeCell ref="A25:J25"/>
    <mergeCell ref="A2:J2"/>
    <mergeCell ref="B4:J22"/>
    <mergeCell ref="A4:A22"/>
    <mergeCell ref="A23:J23"/>
    <mergeCell ref="A94:J94"/>
    <mergeCell ref="B24:J24"/>
    <mergeCell ref="B89:J89"/>
    <mergeCell ref="A73:J73"/>
    <mergeCell ref="A51:J51"/>
    <mergeCell ref="A48:J48"/>
    <mergeCell ref="B50:J50"/>
    <mergeCell ref="A49:J49"/>
    <mergeCell ref="A47:J47"/>
    <mergeCell ref="A88:J88"/>
    <mergeCell ref="A90:J90"/>
    <mergeCell ref="B72:I72"/>
    <mergeCell ref="B38:G38"/>
    <mergeCell ref="B37:G37"/>
    <mergeCell ref="A44:J44"/>
    <mergeCell ref="B52:G52"/>
    <mergeCell ref="B41:G41"/>
    <mergeCell ref="A42:J42"/>
    <mergeCell ref="B28:G28"/>
    <mergeCell ref="B29:G29"/>
    <mergeCell ref="B30:G30"/>
    <mergeCell ref="B31:G31"/>
    <mergeCell ref="A32:J32"/>
    <mergeCell ref="B93:G93"/>
    <mergeCell ref="B69:G69"/>
    <mergeCell ref="B70:G70"/>
    <mergeCell ref="B71:G71"/>
    <mergeCell ref="B85:J85"/>
    <mergeCell ref="A84:J84"/>
    <mergeCell ref="B79:J79"/>
    <mergeCell ref="A80:J80"/>
    <mergeCell ref="A74:J74"/>
    <mergeCell ref="B75:J75"/>
    <mergeCell ref="B91:G91"/>
    <mergeCell ref="A76:J76"/>
    <mergeCell ref="B81:J81"/>
    <mergeCell ref="A82:J82"/>
    <mergeCell ref="B83:J83"/>
    <mergeCell ref="A87:J87"/>
    <mergeCell ref="A27:J27"/>
    <mergeCell ref="B26:G26"/>
    <mergeCell ref="A78:J78"/>
    <mergeCell ref="B77:J77"/>
    <mergeCell ref="A92:J92"/>
    <mergeCell ref="B63:G63"/>
    <mergeCell ref="B68:G68"/>
    <mergeCell ref="B64:G64"/>
    <mergeCell ref="B66:G66"/>
    <mergeCell ref="B67:G67"/>
    <mergeCell ref="B65:G65"/>
    <mergeCell ref="B33:G33"/>
    <mergeCell ref="B34:G34"/>
    <mergeCell ref="B35:G35"/>
    <mergeCell ref="A36:J36"/>
    <mergeCell ref="B43:G43"/>
  </mergeCells>
  <dataValidations disablePrompts="1" count="3">
    <dataValidation showInputMessage="1" showErrorMessage="1" sqref="H38:H41 H28:H31 H33:H35 H43 H45:H46 H52:H71"/>
    <dataValidation type="list" showInputMessage="1" showErrorMessage="1" sqref="H37">
      <formula1>"C12/15,C16/20,C20/25,C25/30,C30/37,C35/45,C40/50,C45/55,C50/60"</formula1>
    </dataValidation>
    <dataValidation type="list" showInputMessage="1" showErrorMessage="1" sqref="H26">
      <formula1>"YES, NO"</formula1>
    </dataValidation>
  </dataValidations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view="pageBreakPreview" zoomScale="60" zoomScaleNormal="100" workbookViewId="0"/>
  </sheetViews>
  <sheetFormatPr defaultRowHeight="15" x14ac:dyDescent="0.25"/>
  <cols>
    <col min="6" max="6" width="9.28515625" customWidth="1"/>
  </cols>
  <sheetData>
    <row r="1" spans="1:15" s="84" customFormat="1" ht="15" customHeight="1" x14ac:dyDescent="0.25">
      <c r="D1" s="86" t="s">
        <v>53</v>
      </c>
      <c r="E1" s="87"/>
      <c r="F1" s="87"/>
      <c r="G1" s="87"/>
      <c r="H1" s="88"/>
    </row>
    <row r="2" spans="1:15" s="84" customFormat="1" ht="15" customHeight="1" x14ac:dyDescent="0.25">
      <c r="F2" s="32" t="s">
        <v>64</v>
      </c>
    </row>
    <row r="3" spans="1:15" s="84" customFormat="1" ht="15" customHeight="1" x14ac:dyDescent="0.25">
      <c r="F3" s="85" t="s">
        <v>54</v>
      </c>
    </row>
    <row r="4" spans="1:15" s="84" customFormat="1" ht="15" customHeight="1" x14ac:dyDescent="0.25">
      <c r="E4" s="89" t="s">
        <v>52</v>
      </c>
      <c r="F4" s="89" t="s">
        <v>65</v>
      </c>
      <c r="G4" s="89" t="s">
        <v>69</v>
      </c>
    </row>
    <row r="5" spans="1:15" s="84" customFormat="1" ht="15" customHeight="1" x14ac:dyDescent="0.25">
      <c r="D5" s="32" t="s">
        <v>66</v>
      </c>
      <c r="E5" s="32" t="s">
        <v>68</v>
      </c>
      <c r="F5" s="32" t="s">
        <v>68</v>
      </c>
      <c r="G5" s="32" t="s">
        <v>68</v>
      </c>
      <c r="H5" s="32" t="s">
        <v>67</v>
      </c>
    </row>
    <row r="6" spans="1:15" s="84" customFormat="1" ht="15" customHeight="1" x14ac:dyDescent="0.25">
      <c r="D6" s="32" t="s">
        <v>64</v>
      </c>
      <c r="H6" s="32" t="s">
        <v>64</v>
      </c>
    </row>
    <row r="7" spans="1:15" s="84" customFormat="1" ht="15" customHeight="1" x14ac:dyDescent="0.25">
      <c r="A7" s="86" t="s">
        <v>56</v>
      </c>
      <c r="B7" s="87"/>
      <c r="C7" s="87"/>
      <c r="D7" s="88"/>
      <c r="H7" s="86" t="s">
        <v>55</v>
      </c>
      <c r="I7" s="87"/>
      <c r="J7" s="87"/>
      <c r="K7" s="88"/>
    </row>
    <row r="8" spans="1:15" s="84" customFormat="1" ht="15" customHeight="1" x14ac:dyDescent="0.25">
      <c r="D8" s="89" t="s">
        <v>65</v>
      </c>
      <c r="H8" s="32" t="s">
        <v>64</v>
      </c>
    </row>
    <row r="9" spans="1:15" s="84" customFormat="1" ht="35.1" customHeight="1" x14ac:dyDescent="0.25">
      <c r="D9" s="89" t="s">
        <v>65</v>
      </c>
      <c r="H9" s="93" t="s">
        <v>57</v>
      </c>
      <c r="I9" s="94"/>
      <c r="J9" s="94"/>
      <c r="K9" s="95"/>
      <c r="L9" s="92"/>
    </row>
    <row r="10" spans="1:15" s="84" customFormat="1" ht="15" customHeight="1" x14ac:dyDescent="0.25">
      <c r="D10" s="89" t="s">
        <v>65</v>
      </c>
      <c r="H10" s="32" t="s">
        <v>64</v>
      </c>
    </row>
    <row r="11" spans="1:15" s="84" customFormat="1" ht="15" customHeight="1" x14ac:dyDescent="0.25">
      <c r="D11" s="89" t="s">
        <v>65</v>
      </c>
      <c r="H11" s="86" t="s">
        <v>58</v>
      </c>
      <c r="I11" s="88"/>
    </row>
    <row r="12" spans="1:15" s="84" customFormat="1" ht="15" customHeight="1" x14ac:dyDescent="0.25">
      <c r="D12" s="89" t="s">
        <v>65</v>
      </c>
      <c r="G12" s="89" t="s">
        <v>52</v>
      </c>
      <c r="H12" s="89" t="s">
        <v>65</v>
      </c>
      <c r="J12" s="89" t="s">
        <v>69</v>
      </c>
    </row>
    <row r="13" spans="1:15" s="84" customFormat="1" ht="15" customHeight="1" x14ac:dyDescent="0.25">
      <c r="D13" s="89" t="s">
        <v>65</v>
      </c>
      <c r="F13" s="32" t="s">
        <v>66</v>
      </c>
      <c r="G13" s="32" t="s">
        <v>68</v>
      </c>
      <c r="H13" s="32" t="s">
        <v>68</v>
      </c>
      <c r="I13" s="32" t="s">
        <v>68</v>
      </c>
      <c r="J13" s="32" t="s">
        <v>68</v>
      </c>
      <c r="K13" s="32" t="s">
        <v>67</v>
      </c>
    </row>
    <row r="14" spans="1:15" s="84" customFormat="1" ht="15" customHeight="1" x14ac:dyDescent="0.25">
      <c r="D14" s="89" t="s">
        <v>65</v>
      </c>
      <c r="F14" s="89" t="s">
        <v>65</v>
      </c>
      <c r="K14" s="32" t="s">
        <v>64</v>
      </c>
    </row>
    <row r="15" spans="1:15" s="84" customFormat="1" ht="35.1" customHeight="1" x14ac:dyDescent="0.25">
      <c r="D15" s="89" t="s">
        <v>65</v>
      </c>
      <c r="F15" s="89" t="s">
        <v>65</v>
      </c>
      <c r="K15" s="93" t="s">
        <v>59</v>
      </c>
      <c r="L15" s="94"/>
      <c r="M15" s="94"/>
      <c r="N15" s="95"/>
      <c r="O15" s="92"/>
    </row>
    <row r="16" spans="1:15" s="84" customFormat="1" ht="15" customHeight="1" x14ac:dyDescent="0.25">
      <c r="D16" s="89" t="s">
        <v>65</v>
      </c>
      <c r="F16" s="89" t="s">
        <v>65</v>
      </c>
      <c r="K16" s="32" t="s">
        <v>64</v>
      </c>
    </row>
    <row r="17" spans="4:14" s="84" customFormat="1" ht="15" customHeight="1" x14ac:dyDescent="0.25">
      <c r="D17" s="89" t="s">
        <v>65</v>
      </c>
      <c r="F17" s="89" t="s">
        <v>65</v>
      </c>
      <c r="K17" s="86" t="s">
        <v>63</v>
      </c>
      <c r="L17" s="88"/>
    </row>
    <row r="18" spans="4:14" s="84" customFormat="1" ht="15" customHeight="1" x14ac:dyDescent="0.25">
      <c r="D18" s="89" t="s">
        <v>65</v>
      </c>
      <c r="F18" s="89" t="s">
        <v>65</v>
      </c>
      <c r="J18" s="89" t="s">
        <v>52</v>
      </c>
      <c r="K18" s="89" t="s">
        <v>65</v>
      </c>
      <c r="M18" s="89" t="s">
        <v>69</v>
      </c>
    </row>
    <row r="19" spans="4:14" s="84" customFormat="1" ht="15" customHeight="1" x14ac:dyDescent="0.25">
      <c r="D19" s="89" t="s">
        <v>65</v>
      </c>
      <c r="F19" s="89" t="s">
        <v>65</v>
      </c>
      <c r="I19" s="32" t="s">
        <v>66</v>
      </c>
      <c r="J19" s="32" t="s">
        <v>68</v>
      </c>
      <c r="K19" s="32" t="s">
        <v>68</v>
      </c>
      <c r="L19" s="32" t="s">
        <v>68</v>
      </c>
      <c r="M19" s="32" t="s">
        <v>68</v>
      </c>
      <c r="N19" s="32" t="s">
        <v>67</v>
      </c>
    </row>
    <row r="20" spans="4:14" s="84" customFormat="1" ht="15" customHeight="1" x14ac:dyDescent="0.25">
      <c r="D20" s="89" t="s">
        <v>65</v>
      </c>
      <c r="F20" s="89" t="s">
        <v>65</v>
      </c>
      <c r="I20" s="32" t="s">
        <v>64</v>
      </c>
      <c r="N20" s="32" t="s">
        <v>64</v>
      </c>
    </row>
    <row r="21" spans="4:14" s="84" customFormat="1" ht="15" customHeight="1" x14ac:dyDescent="0.25">
      <c r="D21" s="89" t="s">
        <v>65</v>
      </c>
      <c r="F21" s="89" t="s">
        <v>65</v>
      </c>
      <c r="H21" s="86" t="s">
        <v>60</v>
      </c>
      <c r="I21" s="88"/>
      <c r="N21" s="90" t="s">
        <v>71</v>
      </c>
    </row>
    <row r="22" spans="4:14" x14ac:dyDescent="0.25">
      <c r="D22" s="89" t="s">
        <v>65</v>
      </c>
      <c r="F22" s="32" t="s">
        <v>64</v>
      </c>
      <c r="I22" s="32" t="s">
        <v>64</v>
      </c>
    </row>
    <row r="23" spans="4:14" x14ac:dyDescent="0.25">
      <c r="D23" s="89" t="s">
        <v>65</v>
      </c>
      <c r="F23" s="86" t="s">
        <v>70</v>
      </c>
      <c r="G23" s="87"/>
      <c r="H23" s="87"/>
      <c r="I23" s="88"/>
    </row>
    <row r="24" spans="4:14" x14ac:dyDescent="0.25">
      <c r="D24" s="89" t="s">
        <v>65</v>
      </c>
      <c r="F24" s="84"/>
      <c r="I24" s="32" t="s">
        <v>64</v>
      </c>
    </row>
    <row r="25" spans="4:14" ht="35.1" customHeight="1" x14ac:dyDescent="0.25">
      <c r="D25" s="89" t="s">
        <v>65</v>
      </c>
      <c r="F25" s="93" t="s">
        <v>62</v>
      </c>
      <c r="G25" s="94"/>
      <c r="H25" s="94"/>
      <c r="I25" s="95"/>
      <c r="J25" s="92"/>
    </row>
    <row r="26" spans="4:14" x14ac:dyDescent="0.25">
      <c r="D26" s="89" t="s">
        <v>65</v>
      </c>
      <c r="F26" s="84"/>
      <c r="I26" s="32" t="s">
        <v>64</v>
      </c>
    </row>
    <row r="27" spans="4:14" ht="45" customHeight="1" x14ac:dyDescent="0.25">
      <c r="D27" s="89" t="s">
        <v>65</v>
      </c>
      <c r="F27" s="93" t="s">
        <v>72</v>
      </c>
      <c r="G27" s="94"/>
      <c r="H27" s="94"/>
      <c r="I27" s="95"/>
      <c r="J27" s="92"/>
      <c r="K27" s="92"/>
      <c r="L27" s="92"/>
    </row>
    <row r="28" spans="4:14" x14ac:dyDescent="0.25">
      <c r="D28" s="89" t="s">
        <v>65</v>
      </c>
      <c r="H28" s="32" t="s">
        <v>64</v>
      </c>
    </row>
    <row r="29" spans="4:14" x14ac:dyDescent="0.25">
      <c r="D29" s="96" t="s">
        <v>73</v>
      </c>
      <c r="E29" s="32" t="s">
        <v>68</v>
      </c>
      <c r="F29" s="32" t="s">
        <v>68</v>
      </c>
      <c r="G29" s="32" t="s">
        <v>74</v>
      </c>
      <c r="H29" s="91" t="s">
        <v>61</v>
      </c>
    </row>
  </sheetData>
  <sheetProtection password="AAE8" sheet="1" objects="1" scenarios="1"/>
  <mergeCells count="11">
    <mergeCell ref="H11:I11"/>
    <mergeCell ref="K15:N15"/>
    <mergeCell ref="F25:I25"/>
    <mergeCell ref="F27:I27"/>
    <mergeCell ref="K17:L17"/>
    <mergeCell ref="H21:I21"/>
    <mergeCell ref="F23:I23"/>
    <mergeCell ref="D1:H1"/>
    <mergeCell ref="A7:D7"/>
    <mergeCell ref="H7:K7"/>
    <mergeCell ref="H9:K9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Algorithm</vt:lpstr>
      <vt:lpstr>Flowchart</vt:lpstr>
      <vt:lpstr>Flowchart!Print_Area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Gvidas</cp:lastModifiedBy>
  <cp:lastPrinted>2022-06-23T16:58:44Z</cp:lastPrinted>
  <dcterms:created xsi:type="dcterms:W3CDTF">2017-07-31T17:25:49Z</dcterms:created>
  <dcterms:modified xsi:type="dcterms:W3CDTF">2022-12-08T17:54:01Z</dcterms:modified>
</cp:coreProperties>
</file>